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1"/>
  <workbookPr/>
  <mc:AlternateContent xmlns:mc="http://schemas.openxmlformats.org/markup-compatibility/2006">
    <mc:Choice Requires="x15">
      <x15ac:absPath xmlns:x15ac="http://schemas.microsoft.com/office/spreadsheetml/2010/11/ac" url="/Users/georgkraus/Dropbox (Privat)/1. Privat/Hobbies/Fliegen/Flugzeuge/SE/Kalkulationen/"/>
    </mc:Choice>
  </mc:AlternateContent>
  <xr:revisionPtr revIDLastSave="0" documentId="13_ncr:1_{93316AC8-4B19-7446-B4E5-DB70979B64C5}" xr6:coauthVersionLast="45" xr6:coauthVersionMax="45" xr10:uidLastSave="{00000000-0000-0000-0000-000000000000}"/>
  <bookViews>
    <workbookView xWindow="4260" yWindow="460" windowWidth="31060" windowHeight="16120" tabRatio="500" xr2:uid="{00000000-000D-0000-FFFF-FFFF00000000}"/>
  </bookViews>
  <sheets>
    <sheet name="Kosten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15" i="1"/>
  <c r="F8" i="1" l="1"/>
  <c r="F4" i="1"/>
  <c r="F3" i="1"/>
  <c r="F7" i="1"/>
  <c r="F5" i="1"/>
  <c r="F6" i="1"/>
  <c r="F9" i="1"/>
  <c r="F10" i="1"/>
  <c r="D14" i="1"/>
  <c r="F14" i="1" s="1"/>
  <c r="F15" i="1"/>
  <c r="F16" i="1"/>
  <c r="F17" i="1"/>
  <c r="F24" i="1"/>
  <c r="K8" i="1"/>
  <c r="K7" i="1"/>
  <c r="F18" i="1" l="1"/>
  <c r="F19" i="1" s="1"/>
  <c r="F21" i="1" s="1"/>
  <c r="J13" i="1" s="1"/>
  <c r="J15" i="1" s="1"/>
  <c r="F11" i="1"/>
  <c r="F12" i="1" s="1"/>
  <c r="F22" i="1" l="1"/>
  <c r="F25" i="1" s="1"/>
  <c r="K14" i="1" s="1"/>
  <c r="K16" i="1" s="1"/>
  <c r="K13" i="1"/>
  <c r="K15" i="1" s="1"/>
  <c r="J14" i="1" l="1"/>
  <c r="J20" i="1" s="1"/>
  <c r="F26" i="1"/>
  <c r="J16" i="1" l="1"/>
  <c r="J21" i="1"/>
</calcChain>
</file>

<file path=xl/sharedStrings.xml><?xml version="1.0" encoding="utf-8"?>
<sst xmlns="http://schemas.openxmlformats.org/spreadsheetml/2006/main" count="46" uniqueCount="43">
  <si>
    <t>True Airspeed</t>
  </si>
  <si>
    <t>Blockspeed</t>
  </si>
  <si>
    <t>Avionics, Jeppesen</t>
  </si>
  <si>
    <t>Amortisation</t>
  </si>
  <si>
    <t>Fix Cost</t>
  </si>
  <si>
    <t>Hangar</t>
  </si>
  <si>
    <t>Fix Cost per Year</t>
  </si>
  <si>
    <t>Fix Cost per Flight Hour</t>
  </si>
  <si>
    <t>Variable Cost</t>
  </si>
  <si>
    <t>Maintenance per Flight Hours</t>
  </si>
  <si>
    <t>Maintenance Fix</t>
  </si>
  <si>
    <t>Engine Reserve for Overhaul</t>
  </si>
  <si>
    <t>Sum Variable Cost</t>
  </si>
  <si>
    <t>Variable Cost without Fuel (Dry)</t>
  </si>
  <si>
    <t>Prices</t>
  </si>
  <si>
    <t>Variable Cost with Fuel</t>
  </si>
  <si>
    <t>Cost per Hour Dry (with Fix Cost and Variable but without Fuel)</t>
  </si>
  <si>
    <t>JetA1 (average 100L/hour e.g. 26 GAL/h)</t>
  </si>
  <si>
    <t>Price per Minute with Fuel</t>
  </si>
  <si>
    <t>Hourly Rate with Fuel</t>
  </si>
  <si>
    <t>Insurance</t>
  </si>
  <si>
    <t>Price per Liter</t>
  </si>
  <si>
    <t>Input</t>
  </si>
  <si>
    <t>Number of Flight Hours per Year</t>
  </si>
  <si>
    <t>Fuel Price per Liter</t>
  </si>
  <si>
    <t>Number of Seats</t>
  </si>
  <si>
    <t>Miles</t>
  </si>
  <si>
    <t>Kilometers</t>
  </si>
  <si>
    <t>Cost</t>
  </si>
  <si>
    <t>Cost per Mile or Kilometer</t>
  </si>
  <si>
    <t>Variable Cost per Mile/KM</t>
  </si>
  <si>
    <t>Full Cost per  Mile/KM</t>
  </si>
  <si>
    <t>Variable Seat Cost per Mile/Kilometer</t>
  </si>
  <si>
    <t>Full Cost per Seat per Mile/Kilometer</t>
  </si>
  <si>
    <t>Number of Passengers</t>
  </si>
  <si>
    <t>Number of Miles travelling</t>
  </si>
  <si>
    <t>Cost for the whole flight</t>
  </si>
  <si>
    <t>Passengers</t>
  </si>
  <si>
    <t>Full Cost per Passenger</t>
  </si>
  <si>
    <t>Cessna C10T</t>
  </si>
  <si>
    <t xml:space="preserve">Financing Cost </t>
  </si>
  <si>
    <t>Management, Accounting</t>
  </si>
  <si>
    <t>Extra Repairs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</si>
</sst>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44" fontId="0" fillId="0" borderId="0" xfId="1" applyFont="1"/>
    <xf numFmtId="0" fontId="0" fillId="2" borderId="2" xfId="0" applyFill="1" applyBorder="1"/>
    <xf numFmtId="0" fontId="0" fillId="2" borderId="7" xfId="0" applyFill="1" applyBorder="1"/>
    <xf numFmtId="0" fontId="2" fillId="2" borderId="2" xfId="0" applyFont="1" applyFill="1" applyBorder="1"/>
    <xf numFmtId="0" fontId="0" fillId="0" borderId="2" xfId="0" applyBorder="1"/>
    <xf numFmtId="44" fontId="0" fillId="0" borderId="3" xfId="1" applyFont="1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9" fontId="0" fillId="0" borderId="0" xfId="2" applyFont="1" applyBorder="1"/>
    <xf numFmtId="44" fontId="0" fillId="0" borderId="0" xfId="0" applyNumberFormat="1"/>
    <xf numFmtId="0" fontId="0" fillId="2" borderId="6" xfId="0" applyFill="1" applyBorder="1"/>
    <xf numFmtId="0" fontId="0" fillId="2" borderId="13" xfId="0" applyFill="1" applyBorder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/>
    <xf numFmtId="44" fontId="2" fillId="3" borderId="2" xfId="1" applyFont="1" applyFill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0" borderId="0" xfId="0" applyFill="1"/>
    <xf numFmtId="44" fontId="0" fillId="0" borderId="0" xfId="1" applyFont="1" applyFill="1" applyBorder="1"/>
    <xf numFmtId="44" fontId="0" fillId="0" borderId="0" xfId="1" applyFont="1" applyFill="1"/>
    <xf numFmtId="44" fontId="0" fillId="0" borderId="0" xfId="0" applyNumberFormat="1" applyFill="1" applyBorder="1"/>
    <xf numFmtId="0" fontId="0" fillId="0" borderId="0" xfId="0" applyFill="1" applyBorder="1"/>
    <xf numFmtId="44" fontId="2" fillId="0" borderId="0" xfId="0" applyNumberFormat="1" applyFont="1" applyFill="1" applyBorder="1"/>
    <xf numFmtId="44" fontId="2" fillId="0" borderId="0" xfId="1" applyFont="1" applyFill="1" applyBorder="1"/>
    <xf numFmtId="0" fontId="2" fillId="0" borderId="0" xfId="0" applyFont="1" applyFill="1" applyBorder="1"/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>
      <alignment vertical="center" textRotation="90"/>
    </xf>
    <xf numFmtId="0" fontId="2" fillId="2" borderId="15" xfId="0" applyFont="1" applyFill="1" applyBorder="1"/>
    <xf numFmtId="0" fontId="2" fillId="2" borderId="14" xfId="0" applyFont="1" applyFill="1" applyBorder="1"/>
    <xf numFmtId="0" fontId="0" fillId="2" borderId="15" xfId="0" applyFill="1" applyBorder="1"/>
    <xf numFmtId="0" fontId="0" fillId="0" borderId="7" xfId="0" applyBorder="1"/>
    <xf numFmtId="0" fontId="0" fillId="0" borderId="0" xfId="0" applyBorder="1" applyAlignment="1">
      <alignment horizontal="center"/>
    </xf>
    <xf numFmtId="164" fontId="2" fillId="3" borderId="0" xfId="1" applyNumberFormat="1" applyFont="1" applyFill="1" applyBorder="1"/>
    <xf numFmtId="164" fontId="0" fillId="0" borderId="5" xfId="1" applyNumberFormat="1" applyFont="1" applyBorder="1"/>
    <xf numFmtId="164" fontId="0" fillId="2" borderId="14" xfId="1" applyNumberFormat="1" applyFont="1" applyFill="1" applyBorder="1"/>
    <xf numFmtId="164" fontId="0" fillId="2" borderId="8" xfId="1" applyNumberFormat="1" applyFont="1" applyFill="1" applyBorder="1"/>
    <xf numFmtId="164" fontId="2" fillId="3" borderId="2" xfId="1" applyNumberFormat="1" applyFont="1" applyFill="1" applyBorder="1"/>
    <xf numFmtId="164" fontId="0" fillId="0" borderId="3" xfId="1" applyNumberFormat="1" applyFont="1" applyBorder="1"/>
    <xf numFmtId="164" fontId="0" fillId="0" borderId="0" xfId="0" applyNumberFormat="1" applyBorder="1"/>
    <xf numFmtId="164" fontId="0" fillId="2" borderId="15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4" borderId="12" xfId="0" applyNumberFormat="1" applyFill="1" applyBorder="1"/>
    <xf numFmtId="164" fontId="0" fillId="2" borderId="3" xfId="0" applyNumberFormat="1" applyFill="1" applyBorder="1"/>
    <xf numFmtId="164" fontId="0" fillId="0" borderId="5" xfId="0" applyNumberFormat="1" applyBorder="1"/>
    <xf numFmtId="164" fontId="0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right"/>
    </xf>
    <xf numFmtId="164" fontId="0" fillId="0" borderId="2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2" borderId="14" xfId="0" applyNumberFormat="1" applyFill="1" applyBorder="1"/>
    <xf numFmtId="0" fontId="0" fillId="0" borderId="11" xfId="0" applyBorder="1"/>
    <xf numFmtId="0" fontId="0" fillId="0" borderId="12" xfId="0" applyBorder="1"/>
    <xf numFmtId="164" fontId="0" fillId="0" borderId="3" xfId="0" applyNumberFormat="1" applyBorder="1"/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abSelected="1" topLeftCell="B1" zoomScale="132" workbookViewId="0">
      <selection activeCell="J4" sqref="J4"/>
    </sheetView>
  </sheetViews>
  <sheetFormatPr baseColWidth="10" defaultRowHeight="16" x14ac:dyDescent="0.2"/>
  <cols>
    <col min="2" max="2" width="6.1640625" customWidth="1"/>
    <col min="3" max="3" width="35.33203125" customWidth="1"/>
    <col min="4" max="4" width="16.33203125" customWidth="1"/>
    <col min="6" max="6" width="16.1640625" customWidth="1"/>
    <col min="7" max="7" width="10.5" style="28" customWidth="1"/>
    <col min="8" max="8" width="5.83203125" customWidth="1"/>
    <col min="9" max="9" width="40" customWidth="1"/>
    <col min="10" max="10" width="12.83203125" bestFit="1" customWidth="1"/>
  </cols>
  <sheetData>
    <row r="1" spans="2:11" ht="23" customHeight="1" thickBot="1" x14ac:dyDescent="0.35">
      <c r="B1" s="72" t="s">
        <v>39</v>
      </c>
      <c r="C1" s="73"/>
    </row>
    <row r="2" spans="2:11" ht="8" customHeight="1" thickBot="1" x14ac:dyDescent="0.25"/>
    <row r="3" spans="2:11" ht="16" customHeight="1" x14ac:dyDescent="0.2">
      <c r="B3" s="66" t="s">
        <v>4</v>
      </c>
      <c r="C3" s="5" t="s">
        <v>40</v>
      </c>
      <c r="D3" s="18"/>
      <c r="E3" s="5"/>
      <c r="F3" s="6">
        <f>D3*E3</f>
        <v>0</v>
      </c>
      <c r="G3" s="29"/>
      <c r="H3" s="69" t="s">
        <v>22</v>
      </c>
      <c r="I3" s="8" t="s">
        <v>23</v>
      </c>
      <c r="J3" s="15">
        <v>250</v>
      </c>
    </row>
    <row r="4" spans="2:11" ht="17" thickBot="1" x14ac:dyDescent="0.25">
      <c r="B4" s="67"/>
      <c r="C4" s="7" t="s">
        <v>3</v>
      </c>
      <c r="D4" s="43">
        <v>950000</v>
      </c>
      <c r="E4" s="11">
        <v>0.02</v>
      </c>
      <c r="F4" s="44">
        <f>D4*E4</f>
        <v>19000</v>
      </c>
      <c r="G4" s="29"/>
      <c r="H4" s="70"/>
      <c r="I4" s="10" t="s">
        <v>24</v>
      </c>
      <c r="J4" s="58">
        <v>2</v>
      </c>
    </row>
    <row r="5" spans="2:11" ht="17" thickBot="1" x14ac:dyDescent="0.25">
      <c r="B5" s="67"/>
      <c r="C5" s="7" t="s">
        <v>20</v>
      </c>
      <c r="D5" s="43">
        <v>13000</v>
      </c>
      <c r="E5" s="7">
        <v>1</v>
      </c>
      <c r="F5" s="44">
        <f t="shared" ref="F5:F17" si="0">D5*E5</f>
        <v>13000</v>
      </c>
      <c r="G5" s="29"/>
      <c r="H5" s="70"/>
    </row>
    <row r="6" spans="2:11" ht="17" thickBot="1" x14ac:dyDescent="0.25">
      <c r="B6" s="67"/>
      <c r="C6" s="7" t="s">
        <v>5</v>
      </c>
      <c r="D6" s="43">
        <v>600</v>
      </c>
      <c r="E6" s="7">
        <v>12</v>
      </c>
      <c r="F6" s="44">
        <f t="shared" si="0"/>
        <v>7200</v>
      </c>
      <c r="G6" s="29"/>
      <c r="H6" s="70"/>
      <c r="J6" s="19" t="s">
        <v>26</v>
      </c>
      <c r="K6" s="20" t="s">
        <v>27</v>
      </c>
    </row>
    <row r="7" spans="2:11" x14ac:dyDescent="0.2">
      <c r="B7" s="67"/>
      <c r="C7" s="7" t="s">
        <v>10</v>
      </c>
      <c r="D7" s="43">
        <v>5000</v>
      </c>
      <c r="E7" s="7">
        <v>1</v>
      </c>
      <c r="F7" s="44">
        <f t="shared" si="0"/>
        <v>5000</v>
      </c>
      <c r="G7" s="29"/>
      <c r="H7" s="70"/>
      <c r="I7" s="8" t="s">
        <v>0</v>
      </c>
      <c r="J7" s="21">
        <v>200</v>
      </c>
      <c r="K7" s="22">
        <f>J7*1.852</f>
        <v>370.40000000000003</v>
      </c>
    </row>
    <row r="8" spans="2:11" x14ac:dyDescent="0.2">
      <c r="B8" s="67"/>
      <c r="C8" s="7" t="s">
        <v>2</v>
      </c>
      <c r="D8" s="43">
        <v>2500</v>
      </c>
      <c r="E8" s="32">
        <v>1</v>
      </c>
      <c r="F8" s="44">
        <f t="shared" si="0"/>
        <v>2500</v>
      </c>
      <c r="G8" s="29"/>
      <c r="H8" s="70"/>
      <c r="I8" s="9" t="s">
        <v>1</v>
      </c>
      <c r="J8" s="23">
        <v>170</v>
      </c>
      <c r="K8" s="24">
        <f>J8*1.852</f>
        <v>314.84000000000003</v>
      </c>
    </row>
    <row r="9" spans="2:11" ht="17" thickBot="1" x14ac:dyDescent="0.25">
      <c r="B9" s="67"/>
      <c r="C9" s="7" t="s">
        <v>41</v>
      </c>
      <c r="D9" s="43">
        <v>2500</v>
      </c>
      <c r="E9" s="32">
        <v>1</v>
      </c>
      <c r="F9" s="44">
        <f t="shared" si="0"/>
        <v>2500</v>
      </c>
      <c r="G9" s="29"/>
      <c r="H9" s="70"/>
      <c r="I9" s="10" t="s">
        <v>25</v>
      </c>
      <c r="J9" s="25">
        <v>6</v>
      </c>
      <c r="K9" s="26"/>
    </row>
    <row r="10" spans="2:11" ht="17" thickBot="1" x14ac:dyDescent="0.25">
      <c r="B10" s="67"/>
      <c r="C10" s="32" t="s">
        <v>42</v>
      </c>
      <c r="D10" s="43">
        <v>10000</v>
      </c>
      <c r="E10" s="32">
        <v>1</v>
      </c>
      <c r="F10" s="44">
        <f t="shared" si="0"/>
        <v>10000</v>
      </c>
      <c r="G10" s="29"/>
      <c r="H10" s="71"/>
      <c r="K10" s="42"/>
    </row>
    <row r="11" spans="2:11" ht="17" thickBot="1" x14ac:dyDescent="0.25">
      <c r="B11" s="67"/>
      <c r="C11" s="14" t="s">
        <v>6</v>
      </c>
      <c r="D11" s="40"/>
      <c r="E11" s="40"/>
      <c r="F11" s="45">
        <f>SUM(F3:F10)</f>
        <v>59200</v>
      </c>
      <c r="G11" s="29"/>
    </row>
    <row r="12" spans="2:11" ht="17" customHeight="1" thickBot="1" x14ac:dyDescent="0.25">
      <c r="B12" s="68"/>
      <c r="C12" s="13" t="s">
        <v>7</v>
      </c>
      <c r="D12" s="3"/>
      <c r="E12" s="3"/>
      <c r="F12" s="46">
        <f>F11/J3</f>
        <v>236.8</v>
      </c>
      <c r="G12" s="29"/>
      <c r="H12" s="69" t="s">
        <v>29</v>
      </c>
      <c r="I12" s="14" t="s">
        <v>28</v>
      </c>
      <c r="J12" s="36" t="s">
        <v>26</v>
      </c>
      <c r="K12" s="27" t="s">
        <v>27</v>
      </c>
    </row>
    <row r="13" spans="2:11" ht="17" thickBot="1" x14ac:dyDescent="0.25">
      <c r="B13" s="37"/>
      <c r="F13" s="1"/>
      <c r="G13" s="29"/>
      <c r="H13" s="70"/>
      <c r="I13" s="8" t="s">
        <v>30</v>
      </c>
      <c r="J13" s="59">
        <f>F21/J8</f>
        <v>2.0588235294117645</v>
      </c>
      <c r="K13" s="65">
        <f>F21/K8</f>
        <v>1.1116757718206072</v>
      </c>
    </row>
    <row r="14" spans="2:11" x14ac:dyDescent="0.2">
      <c r="B14" s="66" t="s">
        <v>8</v>
      </c>
      <c r="C14" s="5" t="s">
        <v>9</v>
      </c>
      <c r="D14" s="5">
        <f>J3</f>
        <v>250</v>
      </c>
      <c r="E14" s="47">
        <v>75</v>
      </c>
      <c r="F14" s="48">
        <f t="shared" si="0"/>
        <v>18750</v>
      </c>
      <c r="G14" s="30"/>
      <c r="H14" s="70"/>
      <c r="I14" s="9" t="s">
        <v>31</v>
      </c>
      <c r="J14" s="49">
        <f>F25/J8</f>
        <v>3.4517647058823528</v>
      </c>
      <c r="K14" s="55">
        <f>F25/K8</f>
        <v>1.8638038368695207</v>
      </c>
    </row>
    <row r="15" spans="2:11" ht="16" customHeight="1" x14ac:dyDescent="0.2">
      <c r="B15" s="67"/>
      <c r="C15" s="7" t="s">
        <v>11</v>
      </c>
      <c r="D15" s="7">
        <f>J3</f>
        <v>250</v>
      </c>
      <c r="E15" s="43">
        <v>75</v>
      </c>
      <c r="F15" s="44">
        <f t="shared" si="0"/>
        <v>18750</v>
      </c>
      <c r="G15" s="29"/>
      <c r="H15" s="70"/>
      <c r="I15" s="9" t="s">
        <v>32</v>
      </c>
      <c r="J15" s="49">
        <f>J13/J9</f>
        <v>0.34313725490196073</v>
      </c>
      <c r="K15" s="55">
        <f>K13/J9</f>
        <v>0.18527929530343454</v>
      </c>
    </row>
    <row r="16" spans="2:11" ht="17" thickBot="1" x14ac:dyDescent="0.25">
      <c r="B16" s="67"/>
      <c r="C16" s="7"/>
      <c r="D16" s="7"/>
      <c r="E16" s="49"/>
      <c r="F16" s="44">
        <f t="shared" si="0"/>
        <v>0</v>
      </c>
      <c r="G16" s="29"/>
      <c r="H16" s="70"/>
      <c r="I16" s="10" t="s">
        <v>33</v>
      </c>
      <c r="J16" s="60">
        <f>J14/J9</f>
        <v>0.57529411764705884</v>
      </c>
      <c r="K16" s="61">
        <f>K14/J9</f>
        <v>0.31063397281158678</v>
      </c>
    </row>
    <row r="17" spans="2:11" ht="17" thickBot="1" x14ac:dyDescent="0.25">
      <c r="B17" s="67"/>
      <c r="C17" s="7"/>
      <c r="D17" s="7"/>
      <c r="E17" s="49"/>
      <c r="F17" s="44">
        <f t="shared" si="0"/>
        <v>0</v>
      </c>
      <c r="G17" s="29"/>
      <c r="H17" s="70"/>
      <c r="I17" s="41"/>
      <c r="J17" s="41"/>
    </row>
    <row r="18" spans="2:11" ht="17" thickBot="1" x14ac:dyDescent="0.25">
      <c r="B18" s="67"/>
      <c r="C18" s="14" t="s">
        <v>12</v>
      </c>
      <c r="D18" s="40"/>
      <c r="E18" s="50"/>
      <c r="F18" s="45">
        <f>SUM(F14:F17)</f>
        <v>37500</v>
      </c>
      <c r="G18" s="29"/>
      <c r="H18" s="70"/>
      <c r="I18" s="7" t="s">
        <v>34</v>
      </c>
      <c r="J18" s="16">
        <v>4</v>
      </c>
      <c r="K18" s="64" t="s">
        <v>37</v>
      </c>
    </row>
    <row r="19" spans="2:11" ht="17" thickBot="1" x14ac:dyDescent="0.25">
      <c r="B19" s="68"/>
      <c r="C19" s="13" t="s">
        <v>13</v>
      </c>
      <c r="D19" s="3"/>
      <c r="E19" s="51"/>
      <c r="F19" s="52">
        <f>F18/J3</f>
        <v>150</v>
      </c>
      <c r="G19" s="29"/>
      <c r="H19" s="70"/>
      <c r="I19" s="7" t="s">
        <v>35</v>
      </c>
      <c r="J19" s="16">
        <v>300</v>
      </c>
      <c r="K19" s="63" t="s">
        <v>26</v>
      </c>
    </row>
    <row r="20" spans="2:11" ht="17" thickBot="1" x14ac:dyDescent="0.25">
      <c r="B20" s="37"/>
      <c r="G20" s="31"/>
      <c r="H20" s="70"/>
      <c r="I20" s="40" t="s">
        <v>38</v>
      </c>
      <c r="J20" s="62">
        <f>J14*J19/J18</f>
        <v>258.88235294117646</v>
      </c>
    </row>
    <row r="21" spans="2:11" ht="17" thickBot="1" x14ac:dyDescent="0.25">
      <c r="B21" s="66" t="s">
        <v>14</v>
      </c>
      <c r="C21" s="2" t="s">
        <v>15</v>
      </c>
      <c r="D21" s="2"/>
      <c r="E21" s="2"/>
      <c r="F21" s="53">
        <f>F19+F24</f>
        <v>350</v>
      </c>
      <c r="G21" s="29"/>
      <c r="H21" s="71"/>
      <c r="I21" s="40" t="s">
        <v>36</v>
      </c>
      <c r="J21" s="62">
        <f>J19*J14</f>
        <v>1035.5294117647059</v>
      </c>
    </row>
    <row r="22" spans="2:11" ht="17" customHeight="1" x14ac:dyDescent="0.2">
      <c r="B22" s="67"/>
      <c r="C22" s="2" t="s">
        <v>16</v>
      </c>
      <c r="D22" s="2"/>
      <c r="E22" s="2"/>
      <c r="F22" s="54">
        <f>F12+F19</f>
        <v>386.8</v>
      </c>
      <c r="J22" s="12"/>
    </row>
    <row r="23" spans="2:11" ht="17" customHeight="1" x14ac:dyDescent="0.2">
      <c r="B23" s="67"/>
      <c r="C23" s="7"/>
      <c r="D23" s="57" t="s">
        <v>21</v>
      </c>
      <c r="E23" s="7"/>
      <c r="F23" s="55"/>
      <c r="G23" s="31"/>
    </row>
    <row r="24" spans="2:11" ht="17" thickBot="1" x14ac:dyDescent="0.25">
      <c r="B24" s="67"/>
      <c r="C24" s="7" t="s">
        <v>17</v>
      </c>
      <c r="D24" s="56">
        <f>J4</f>
        <v>2</v>
      </c>
      <c r="E24" s="17">
        <v>100</v>
      </c>
      <c r="F24" s="44">
        <f t="shared" ref="F24" si="1">D24*E24</f>
        <v>200</v>
      </c>
      <c r="G24" s="31"/>
    </row>
    <row r="25" spans="2:11" ht="16" customHeight="1" thickBot="1" x14ac:dyDescent="0.25">
      <c r="B25" s="67"/>
      <c r="C25" s="4" t="s">
        <v>19</v>
      </c>
      <c r="D25" s="4"/>
      <c r="E25" s="4"/>
      <c r="F25" s="53">
        <f>F22+F24</f>
        <v>586.79999999999995</v>
      </c>
      <c r="G25" s="31"/>
    </row>
    <row r="26" spans="2:11" ht="17" thickBot="1" x14ac:dyDescent="0.25">
      <c r="B26" s="68"/>
      <c r="C26" s="38" t="s">
        <v>18</v>
      </c>
      <c r="D26" s="38"/>
      <c r="E26" s="39"/>
      <c r="F26" s="53">
        <f>F25/60</f>
        <v>9.7799999999999994</v>
      </c>
      <c r="G26" s="29"/>
    </row>
    <row r="27" spans="2:11" x14ac:dyDescent="0.2">
      <c r="B27" s="37"/>
      <c r="G27" s="32"/>
    </row>
    <row r="28" spans="2:11" x14ac:dyDescent="0.2">
      <c r="B28" s="37"/>
      <c r="C28" s="35"/>
      <c r="F28" s="12"/>
      <c r="G28" s="29"/>
    </row>
    <row r="29" spans="2:11" ht="20" customHeight="1" x14ac:dyDescent="0.2">
      <c r="B29" s="37"/>
      <c r="G29" s="33"/>
    </row>
    <row r="30" spans="2:11" ht="20" customHeight="1" x14ac:dyDescent="0.2">
      <c r="B30" s="37"/>
      <c r="G30" s="34"/>
    </row>
    <row r="31" spans="2:11" x14ac:dyDescent="0.2">
      <c r="B31" s="37"/>
    </row>
    <row r="32" spans="2:11" ht="24" customHeight="1" x14ac:dyDescent="0.2">
      <c r="B32" s="37"/>
    </row>
    <row r="33" ht="24" customHeight="1" x14ac:dyDescent="0.2"/>
  </sheetData>
  <mergeCells count="6">
    <mergeCell ref="B21:B26"/>
    <mergeCell ref="H12:H21"/>
    <mergeCell ref="B1:C1"/>
    <mergeCell ref="H3:H10"/>
    <mergeCell ref="B3:B12"/>
    <mergeCell ref="B14:B1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Dr. Georg Kraus</cp:lastModifiedBy>
  <dcterms:created xsi:type="dcterms:W3CDTF">2016-03-06T17:49:51Z</dcterms:created>
  <dcterms:modified xsi:type="dcterms:W3CDTF">2020-11-08T17:48:31Z</dcterms:modified>
</cp:coreProperties>
</file>